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230" yWindow="-15" windowWidth="10275" windowHeight="8175" activeTab="1"/>
  </bookViews>
  <sheets>
    <sheet name="Background" sheetId="1" r:id="rId1"/>
    <sheet name="Calculations" sheetId="2" r:id="rId2"/>
    <sheet name="Disclosure" sheetId="3" r:id="rId3"/>
  </sheets>
  <calcPr calcId="145621"/>
</workbook>
</file>

<file path=xl/calcChain.xml><?xml version="1.0" encoding="utf-8"?>
<calcChain xmlns="http://schemas.openxmlformats.org/spreadsheetml/2006/main">
  <c r="E18" i="3" l="1"/>
  <c r="E17" i="3"/>
  <c r="I49" i="2"/>
  <c r="E50" i="2"/>
  <c r="I46" i="2"/>
  <c r="I45" i="2"/>
  <c r="I44" i="2"/>
  <c r="G46" i="2"/>
  <c r="G45" i="2"/>
  <c r="G44" i="2"/>
  <c r="E46" i="2"/>
  <c r="E45" i="2"/>
  <c r="E44" i="2"/>
  <c r="I40" i="2"/>
  <c r="I37" i="2"/>
  <c r="I36" i="2"/>
  <c r="I35" i="2"/>
  <c r="G37" i="2"/>
  <c r="G36" i="2"/>
  <c r="G35" i="2"/>
  <c r="E37" i="2"/>
  <c r="E36" i="2"/>
  <c r="E35" i="2"/>
  <c r="I26" i="2"/>
  <c r="I25" i="2"/>
  <c r="I24" i="2"/>
  <c r="I23" i="2"/>
  <c r="I18" i="2"/>
  <c r="I13" i="2"/>
  <c r="I17" i="2" l="1"/>
  <c r="G13" i="2"/>
  <c r="I7" i="2"/>
  <c r="I5" i="2"/>
  <c r="I9" i="2" l="1"/>
  <c r="I12" i="2" s="1"/>
  <c r="I30" i="2"/>
  <c r="I29" i="2"/>
  <c r="I31" i="2" l="1"/>
  <c r="I16" i="2"/>
  <c r="I20" i="2" s="1"/>
  <c r="I57" i="2" s="1"/>
  <c r="I54" i="2" l="1"/>
  <c r="I55" i="2" l="1"/>
  <c r="I56" i="2" s="1"/>
  <c r="I58" i="2" s="1"/>
  <c r="E16" i="3" l="1"/>
</calcChain>
</file>

<file path=xl/comments1.xml><?xml version="1.0" encoding="utf-8"?>
<comments xmlns="http://schemas.openxmlformats.org/spreadsheetml/2006/main">
  <authors>
    <author>Engela</author>
  </authors>
  <commentList>
    <comment ref="B6" authorId="0">
      <text>
        <r>
          <rPr>
            <b/>
            <sz val="9"/>
            <color indexed="81"/>
            <rFont val="Tahoma"/>
            <family val="2"/>
          </rPr>
          <t>Engela:</t>
        </r>
        <r>
          <rPr>
            <sz val="9"/>
            <color indexed="81"/>
            <rFont val="Tahoma"/>
            <family val="2"/>
          </rPr>
          <t xml:space="preserve">
Deduct portion related to prior year. Bonus is 13th checque, therefore divide amount by 13 and multiply by 12 to calculate salary
</t>
        </r>
      </text>
    </comment>
    <comment ref="I24" authorId="0">
      <text>
        <r>
          <rPr>
            <b/>
            <sz val="9"/>
            <color indexed="81"/>
            <rFont val="Tahoma"/>
            <family val="2"/>
          </rPr>
          <t>Engela:</t>
        </r>
        <r>
          <rPr>
            <sz val="9"/>
            <color indexed="81"/>
            <rFont val="Tahoma"/>
            <family val="2"/>
          </rPr>
          <t xml:space="preserve">
Increase by 10% annually</t>
        </r>
      </text>
    </comment>
    <comment ref="I37" authorId="0">
      <text>
        <r>
          <rPr>
            <b/>
            <sz val="9"/>
            <color indexed="81"/>
            <rFont val="Tahoma"/>
            <family val="2"/>
          </rPr>
          <t>Engela:</t>
        </r>
        <r>
          <rPr>
            <sz val="9"/>
            <color indexed="81"/>
            <rFont val="Tahoma"/>
            <family val="2"/>
          </rPr>
          <t xml:space="preserve">
Set off against annual leave</t>
        </r>
      </text>
    </comment>
    <comment ref="I46" authorId="0">
      <text>
        <r>
          <rPr>
            <b/>
            <sz val="9"/>
            <color indexed="81"/>
            <rFont val="Tahoma"/>
            <family val="2"/>
          </rPr>
          <t>Engela:</t>
        </r>
        <r>
          <rPr>
            <sz val="9"/>
            <color indexed="81"/>
            <rFont val="Tahoma"/>
            <family val="2"/>
          </rPr>
          <t xml:space="preserve">
Set off against annual leave</t>
        </r>
      </text>
    </comment>
  </commentList>
</comments>
</file>

<file path=xl/comments2.xml><?xml version="1.0" encoding="utf-8"?>
<comments xmlns="http://schemas.openxmlformats.org/spreadsheetml/2006/main">
  <authors>
    <author>Engela</author>
  </authors>
  <commentList>
    <comment ref="E17" authorId="0">
      <text>
        <r>
          <rPr>
            <b/>
            <sz val="9"/>
            <color indexed="81"/>
            <rFont val="Tahoma"/>
            <family val="2"/>
          </rPr>
          <t>Engela:</t>
        </r>
        <r>
          <rPr>
            <sz val="9"/>
            <color indexed="81"/>
            <rFont val="Tahoma"/>
            <family val="2"/>
          </rPr>
          <t xml:space="preserve">
Consists of:
- Salaries
- Bonus
- Bus rental
- Leave compensation</t>
        </r>
      </text>
    </comment>
  </commentList>
</comments>
</file>

<file path=xl/sharedStrings.xml><?xml version="1.0" encoding="utf-8"?>
<sst xmlns="http://schemas.openxmlformats.org/spreadsheetml/2006/main" count="85" uniqueCount="68">
  <si>
    <t>Employee benefits</t>
  </si>
  <si>
    <t>Salaries and bonuses - 2012</t>
  </si>
  <si>
    <t>Includes outstanding prior year</t>
  </si>
  <si>
    <t>Provident fund contributions</t>
  </si>
  <si>
    <t>(Based on annual salaries and bonuses)</t>
  </si>
  <si>
    <t>Annual leave</t>
  </si>
  <si>
    <t>Oblidged to take during December (days)</t>
  </si>
  <si>
    <t>Days paid out if not used in current year</t>
  </si>
  <si>
    <t>Expected days paid out in January 2013</t>
  </si>
  <si>
    <t>Provision based on (days)</t>
  </si>
  <si>
    <t>Bus rental</t>
  </si>
  <si>
    <t>Duration of contract (yrs)</t>
  </si>
  <si>
    <t>Initial rental charge (per month)</t>
  </si>
  <si>
    <t>Paid in advance</t>
  </si>
  <si>
    <t>Escalate annually</t>
  </si>
  <si>
    <t>Contract concluded</t>
  </si>
  <si>
    <t>Instalment for January 2013 paid on 31 December 2012</t>
  </si>
  <si>
    <t>Sick leave</t>
  </si>
  <si>
    <t>Entitlement (days)</t>
  </si>
  <si>
    <t>Can accumulate for 1 year</t>
  </si>
  <si>
    <t>Expectation</t>
  </si>
  <si>
    <t>% of total salaries*</t>
  </si>
  <si>
    <t>Days used</t>
  </si>
  <si>
    <t>* Total salaries exclude:</t>
  </si>
  <si>
    <t>Bonus</t>
  </si>
  <si>
    <t>Paid vacation leave</t>
  </si>
  <si>
    <t>Sick leave 2011</t>
  </si>
  <si>
    <t>BLUE SKY LIMITED</t>
  </si>
  <si>
    <t>EMPLOYEE BENEFITS EXAMPLE</t>
  </si>
  <si>
    <t>2. Salaries &amp; bonuses</t>
  </si>
  <si>
    <t>Salaries</t>
  </si>
  <si>
    <t>[(5 500 000- 40 000) x 12/13]</t>
  </si>
  <si>
    <t>[(5 500 000- 40 000) x 1/13]</t>
  </si>
  <si>
    <t>3. Providend fund contributions</t>
  </si>
  <si>
    <t>Total salaries and bonusses for the year</t>
  </si>
  <si>
    <t>Contribution</t>
  </si>
  <si>
    <t>4. Annual leave</t>
  </si>
  <si>
    <t>Work days in year</t>
  </si>
  <si>
    <t>Expected days paid out</t>
  </si>
  <si>
    <t>5. Bus rental (per month)</t>
  </si>
  <si>
    <t>1 Jul 2009 - 30 June 2010</t>
  </si>
  <si>
    <t>1 Jul 2010 - 30 June 2011</t>
  </si>
  <si>
    <t>1 Jul 2011 - 30 June 2012</t>
  </si>
  <si>
    <t>1 Jul 2012 - 30 June 2013</t>
  </si>
  <si>
    <t>Rental for the year</t>
  </si>
  <si>
    <t>1 January 2012 - 30 June 2012</t>
  </si>
  <si>
    <t>1 July 2012 - 31 December 2012</t>
  </si>
  <si>
    <t>6. Sick leave</t>
  </si>
  <si>
    <t>Sick days outstanding at year end</t>
  </si>
  <si>
    <t>2011 - First year of 2 year cycle</t>
  </si>
  <si>
    <t>Days carried forward to 2012</t>
  </si>
  <si>
    <t>R</t>
  </si>
  <si>
    <t>2011 Provision</t>
  </si>
  <si>
    <t>(380 000/30 x 25 x 70%) + (380 000/30 x 14 x 20%)</t>
  </si>
  <si>
    <t>2012 Second year of 2 year cycle</t>
  </si>
  <si>
    <t>Days to be paid out</t>
  </si>
  <si>
    <t>2012 Provision</t>
  </si>
  <si>
    <t>Average salary per day</t>
  </si>
  <si>
    <t>7. Leave compensation</t>
  </si>
  <si>
    <t>2012 Sick leave provision</t>
  </si>
  <si>
    <t>2011 Sick leave provision</t>
  </si>
  <si>
    <t>Movement in 2012</t>
  </si>
  <si>
    <t>NOTES FOR THE YEAR ENDED 31 DECEMBER 2012</t>
  </si>
  <si>
    <t>2. Profit before tax</t>
  </si>
  <si>
    <t>Profit before tax stated after taking into account the following:</t>
  </si>
  <si>
    <t>Short term employee benefits</t>
  </si>
  <si>
    <t>Defined contribution plan expense</t>
  </si>
  <si>
    <t>(14 000 x 50 x 70%) + (14 000 x 28 x 20%)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</si>
</sst>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 #,##0.00_ ;_ * \-#,##0.00_ ;_ * &quot;-&quot;??_ ;_ @_ "/>
    <numFmt numFmtId="164" formatCode="#,##0;\(#,##0\)"/>
    <numFmt numFmtId="165" formatCode="_ * #,##0_ ;_ * \-#,##0_ ;_ * &quot;-&quot;??_ ;_ @_ "/>
  </numFmts>
  <fonts count="9"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i/>
      <u/>
      <sz val="11"/>
      <color theme="1"/>
      <name val="Calibri"/>
      <family val="2"/>
      <scheme val="minor"/>
    </font>
    <font>
      <i/>
      <sz val="9"/>
      <color theme="1"/>
      <name val="Calibri"/>
      <family val="2"/>
      <scheme val="minor"/>
    </font>
    <font>
      <b/>
      <sz val="9"/>
      <color indexed="81"/>
      <name val="Tahoma"/>
      <family val="2"/>
    </font>
    <font>
      <sz val="9"/>
      <color indexed="81"/>
      <name val="Tahoma"/>
      <family val="2"/>
    </font>
    <font>
      <b/>
      <sz val="11"/>
      <color rgb="FFFF0000"/>
      <name val="Calibri"/>
      <family val="2"/>
      <scheme val="minor"/>
    </font>
  </fonts>
  <fills count="2">
    <fill>
      <patternFill patternType="none"/>
    </fill>
    <fill>
      <patternFill patternType="gray125"/>
    </fill>
  </fills>
  <borders count="6">
    <border>
      <left/>
      <right/>
      <top/>
      <bottom/>
      <diagonal/>
    </border>
    <border>
      <left/>
      <right/>
      <top style="thin">
        <color indexed="64"/>
      </top>
      <bottom style="double">
        <color indexed="64"/>
      </bottom>
      <diagonal/>
    </border>
    <border>
      <left/>
      <right/>
      <top/>
      <bottom style="double">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4">
    <xf numFmtId="0" fontId="0" fillId="0" borderId="0" xfId="0"/>
    <xf numFmtId="164" fontId="0" fillId="0" borderId="0" xfId="1" applyNumberFormat="1" applyFont="1"/>
    <xf numFmtId="0" fontId="2" fillId="0" borderId="0" xfId="0" applyFont="1"/>
    <xf numFmtId="9" fontId="0" fillId="0" borderId="0" xfId="2" applyFont="1"/>
    <xf numFmtId="0" fontId="3" fillId="0" borderId="0" xfId="0" applyFont="1"/>
    <xf numFmtId="0" fontId="4" fillId="0" borderId="0" xfId="0" applyFont="1"/>
    <xf numFmtId="164" fontId="2" fillId="0" borderId="0" xfId="1" applyNumberFormat="1" applyFont="1" applyAlignment="1">
      <alignment horizontal="center"/>
    </xf>
    <xf numFmtId="9" fontId="0" fillId="0" borderId="0" xfId="2" applyFont="1" applyAlignment="1">
      <alignment horizontal="center"/>
    </xf>
    <xf numFmtId="164" fontId="0" fillId="0" borderId="0" xfId="1" applyNumberFormat="1" applyFont="1" applyAlignment="1">
      <alignment horizontal="center"/>
    </xf>
    <xf numFmtId="0" fontId="0" fillId="0" borderId="0" xfId="0" quotePrefix="1"/>
    <xf numFmtId="164" fontId="0" fillId="0" borderId="0" xfId="0" applyNumberFormat="1"/>
    <xf numFmtId="0" fontId="5" fillId="0" borderId="0" xfId="0" applyFont="1"/>
    <xf numFmtId="164" fontId="0" fillId="0" borderId="1" xfId="0" applyNumberFormat="1" applyBorder="1"/>
    <xf numFmtId="9" fontId="0" fillId="0" borderId="0" xfId="0" applyNumberFormat="1" applyAlignment="1">
      <alignment horizontal="left"/>
    </xf>
    <xf numFmtId="164" fontId="0" fillId="0" borderId="2" xfId="0" applyNumberFormat="1" applyBorder="1"/>
    <xf numFmtId="164" fontId="2" fillId="0" borderId="0" xfId="0" applyNumberFormat="1" applyFont="1" applyAlignment="1">
      <alignment wrapText="1"/>
    </xf>
    <xf numFmtId="164" fontId="2" fillId="0" borderId="0" xfId="0" applyNumberFormat="1" applyFont="1" applyAlignment="1">
      <alignment horizontal="center"/>
    </xf>
    <xf numFmtId="164" fontId="0" fillId="0" borderId="3" xfId="0" applyNumberFormat="1" applyBorder="1"/>
    <xf numFmtId="0" fontId="8" fillId="0" borderId="0" xfId="0" applyFont="1"/>
    <xf numFmtId="165" fontId="0" fillId="0" borderId="0" xfId="1" applyNumberFormat="1" applyFont="1"/>
    <xf numFmtId="0" fontId="2" fillId="0" borderId="0" xfId="1" applyNumberFormat="1" applyFont="1" applyAlignment="1">
      <alignment horizontal="center"/>
    </xf>
    <xf numFmtId="0" fontId="0" fillId="0" borderId="0" xfId="0" applyFont="1"/>
    <xf numFmtId="165" fontId="0" fillId="0" borderId="4" xfId="1" applyNumberFormat="1" applyFont="1" applyBorder="1"/>
    <xf numFmtId="165" fontId="0" fillId="0" borderId="5" xfId="1" applyNumberFormat="1" applyFont="1" applyBorder="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19050</xdr:colOff>
      <xdr:row>4</xdr:row>
      <xdr:rowOff>0</xdr:rowOff>
    </xdr:from>
    <xdr:to>
      <xdr:col>5</xdr:col>
      <xdr:colOff>28575</xdr:colOff>
      <xdr:row>10</xdr:row>
      <xdr:rowOff>9525</xdr:rowOff>
    </xdr:to>
    <xdr:sp macro="" textlink="">
      <xdr:nvSpPr>
        <xdr:cNvPr id="2" name="TextBox 1"/>
        <xdr:cNvSpPr txBox="1"/>
      </xdr:nvSpPr>
      <xdr:spPr>
        <a:xfrm>
          <a:off x="19050" y="866775"/>
          <a:ext cx="4695825" cy="1152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100" b="1"/>
            <a:t>REQUIRED:</a:t>
          </a:r>
        </a:p>
        <a:p>
          <a:pPr marL="0" marR="0" lvl="0" indent="0" defTabSz="914400" eaLnBrk="1" fontAlgn="auto" latinLnBrk="0" hangingPunct="1">
            <a:lnSpc>
              <a:spcPct val="100000"/>
            </a:lnSpc>
            <a:spcBef>
              <a:spcPts val="0"/>
            </a:spcBef>
            <a:spcAft>
              <a:spcPts val="0"/>
            </a:spcAft>
            <a:buClrTx/>
            <a:buSzTx/>
            <a:buFontTx/>
            <a:buNone/>
            <a:tabLst/>
            <a:defRPr/>
          </a:pPr>
          <a:r>
            <a:rPr lang="en-ZA" sz="1100">
              <a:solidFill>
                <a:schemeClr val="dk1"/>
              </a:solidFill>
              <a:effectLst/>
              <a:latin typeface="+mn-lt"/>
              <a:ea typeface="+mn-ea"/>
              <a:cs typeface="+mn-cs"/>
            </a:rPr>
            <a:t>Disclose the note on profit before tax in respect of employee benefits in the financial statements of Chicken Galore Ltd for the year ended 31 December 2012. Your answer has to comply with the</a:t>
          </a:r>
          <a:r>
            <a:rPr lang="en-ZA" sz="1100" baseline="0">
              <a:solidFill>
                <a:schemeClr val="dk1"/>
              </a:solidFill>
              <a:effectLst/>
              <a:latin typeface="+mn-lt"/>
              <a:ea typeface="+mn-ea"/>
              <a:cs typeface="+mn-cs"/>
            </a:rPr>
            <a:t> </a:t>
          </a:r>
          <a:r>
            <a:rPr lang="en-ZA" sz="1100">
              <a:solidFill>
                <a:schemeClr val="dk1"/>
              </a:solidFill>
              <a:effectLst/>
              <a:latin typeface="+mn-lt"/>
              <a:ea typeface="+mn-ea"/>
              <a:cs typeface="+mn-cs"/>
            </a:rPr>
            <a:t>requirements of IAS19. Comparative amounts are not required. </a:t>
          </a:r>
        </a:p>
        <a:p>
          <a:endParaRPr lang="en-ZA" sz="1100" b="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topLeftCell="A16" workbookViewId="0">
      <selection sqref="A1:XFD2"/>
    </sheetView>
  </sheetViews>
  <sheetFormatPr defaultRowHeight="15" x14ac:dyDescent="0.25"/>
  <cols>
    <col min="1" max="1" width="3.85546875" customWidth="1"/>
    <col min="2" max="2" width="37.5703125" customWidth="1"/>
    <col min="3" max="3" width="16.42578125" customWidth="1"/>
    <col min="4" max="4" width="2.28515625" customWidth="1"/>
    <col min="5" max="5" width="13.42578125" style="1" customWidth="1"/>
  </cols>
  <sheetData>
    <row r="1" spans="1:5" x14ac:dyDescent="0.25">
      <c r="A1" s="2" t="s">
        <v>27</v>
      </c>
    </row>
    <row r="2" spans="1:5" x14ac:dyDescent="0.25">
      <c r="A2" t="s">
        <v>28</v>
      </c>
    </row>
    <row r="4" spans="1:5" x14ac:dyDescent="0.25">
      <c r="A4" s="2" t="s">
        <v>0</v>
      </c>
    </row>
    <row r="5" spans="1:5" x14ac:dyDescent="0.25">
      <c r="A5" t="s">
        <v>1</v>
      </c>
      <c r="E5" s="1">
        <v>5500000</v>
      </c>
    </row>
    <row r="6" spans="1:5" x14ac:dyDescent="0.25">
      <c r="A6" t="s">
        <v>2</v>
      </c>
      <c r="E6" s="1">
        <v>40000</v>
      </c>
    </row>
    <row r="8" spans="1:5" x14ac:dyDescent="0.25">
      <c r="A8" t="s">
        <v>3</v>
      </c>
      <c r="E8" s="3">
        <v>0.08</v>
      </c>
    </row>
    <row r="9" spans="1:5" x14ac:dyDescent="0.25">
      <c r="B9" s="4" t="s">
        <v>4</v>
      </c>
    </row>
    <row r="11" spans="1:5" x14ac:dyDescent="0.25">
      <c r="A11" s="5" t="s">
        <v>5</v>
      </c>
    </row>
    <row r="12" spans="1:5" x14ac:dyDescent="0.25">
      <c r="A12" t="s">
        <v>6</v>
      </c>
      <c r="E12" s="1">
        <v>28</v>
      </c>
    </row>
    <row r="13" spans="1:5" x14ac:dyDescent="0.25">
      <c r="A13" t="s">
        <v>7</v>
      </c>
      <c r="E13" s="1">
        <v>7</v>
      </c>
    </row>
    <row r="15" spans="1:5" x14ac:dyDescent="0.25">
      <c r="A15" t="s">
        <v>8</v>
      </c>
      <c r="E15" s="1">
        <v>3</v>
      </c>
    </row>
    <row r="16" spans="1:5" x14ac:dyDescent="0.25">
      <c r="A16" t="s">
        <v>9</v>
      </c>
      <c r="E16" s="1">
        <v>360</v>
      </c>
    </row>
    <row r="18" spans="1:5" x14ac:dyDescent="0.25">
      <c r="A18" s="5" t="s">
        <v>10</v>
      </c>
    </row>
    <row r="19" spans="1:5" x14ac:dyDescent="0.25">
      <c r="A19" t="s">
        <v>11</v>
      </c>
      <c r="E19" s="1">
        <v>5</v>
      </c>
    </row>
    <row r="20" spans="1:5" x14ac:dyDescent="0.25">
      <c r="A20" t="s">
        <v>12</v>
      </c>
      <c r="E20" s="1">
        <v>5000</v>
      </c>
    </row>
    <row r="21" spans="1:5" x14ac:dyDescent="0.25">
      <c r="B21" t="s">
        <v>13</v>
      </c>
    </row>
    <row r="22" spans="1:5" x14ac:dyDescent="0.25">
      <c r="B22" t="s">
        <v>14</v>
      </c>
      <c r="E22" s="3">
        <v>0.1</v>
      </c>
    </row>
    <row r="23" spans="1:5" x14ac:dyDescent="0.25">
      <c r="A23" t="s">
        <v>15</v>
      </c>
      <c r="E23"/>
    </row>
    <row r="24" spans="1:5" x14ac:dyDescent="0.25">
      <c r="A24" t="s">
        <v>16</v>
      </c>
    </row>
    <row r="26" spans="1:5" x14ac:dyDescent="0.25">
      <c r="A26" s="5" t="s">
        <v>17</v>
      </c>
    </row>
    <row r="27" spans="1:5" x14ac:dyDescent="0.25">
      <c r="A27" t="s">
        <v>18</v>
      </c>
      <c r="E27" s="1">
        <v>30</v>
      </c>
    </row>
    <row r="28" spans="1:5" x14ac:dyDescent="0.25">
      <c r="A28" t="s">
        <v>19</v>
      </c>
    </row>
    <row r="29" spans="1:5" x14ac:dyDescent="0.25">
      <c r="A29" t="s">
        <v>20</v>
      </c>
      <c r="C29" s="2" t="s">
        <v>21</v>
      </c>
      <c r="D29" s="2"/>
      <c r="E29" s="6" t="s">
        <v>22</v>
      </c>
    </row>
    <row r="30" spans="1:5" x14ac:dyDescent="0.25">
      <c r="C30" s="7">
        <v>0.7</v>
      </c>
      <c r="E30" s="8">
        <v>5</v>
      </c>
    </row>
    <row r="31" spans="1:5" x14ac:dyDescent="0.25">
      <c r="C31" s="7">
        <v>0.2</v>
      </c>
      <c r="E31" s="8">
        <v>16</v>
      </c>
    </row>
    <row r="32" spans="1:5" x14ac:dyDescent="0.25">
      <c r="C32" s="7">
        <v>0.1</v>
      </c>
      <c r="E32" s="8">
        <v>35</v>
      </c>
    </row>
    <row r="33" spans="1:5" x14ac:dyDescent="0.25">
      <c r="C33" s="7"/>
      <c r="E33" s="8"/>
    </row>
    <row r="34" spans="1:5" x14ac:dyDescent="0.25">
      <c r="B34" s="9" t="s">
        <v>23</v>
      </c>
    </row>
    <row r="35" spans="1:5" x14ac:dyDescent="0.25">
      <c r="B35" t="s">
        <v>24</v>
      </c>
    </row>
    <row r="36" spans="1:5" x14ac:dyDescent="0.25">
      <c r="B36" t="s">
        <v>25</v>
      </c>
    </row>
    <row r="37" spans="1:5" x14ac:dyDescent="0.25">
      <c r="B37" t="s">
        <v>3</v>
      </c>
    </row>
    <row r="38" spans="1:5" x14ac:dyDescent="0.25">
      <c r="B38" t="s">
        <v>10</v>
      </c>
    </row>
    <row r="40" spans="1:5" x14ac:dyDescent="0.25">
      <c r="A40" t="s">
        <v>26</v>
      </c>
      <c r="E40" s="1">
        <v>380000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59"/>
  <sheetViews>
    <sheetView tabSelected="1" topLeftCell="A44" zoomScale="130" zoomScaleNormal="130" workbookViewId="0">
      <selection activeCell="I49" sqref="I49"/>
    </sheetView>
  </sheetViews>
  <sheetFormatPr defaultRowHeight="15" x14ac:dyDescent="0.25"/>
  <cols>
    <col min="1" max="1" width="5.28515625" customWidth="1"/>
    <col min="2" max="2" width="5" customWidth="1"/>
    <col min="3" max="3" width="17" customWidth="1"/>
    <col min="9" max="9" width="9.5703125" bestFit="1" customWidth="1"/>
  </cols>
  <sheetData>
    <row r="1" spans="1:9" x14ac:dyDescent="0.25">
      <c r="A1" s="2" t="s">
        <v>27</v>
      </c>
      <c r="E1" s="1"/>
    </row>
    <row r="2" spans="1:9" x14ac:dyDescent="0.25">
      <c r="A2" t="s">
        <v>28</v>
      </c>
      <c r="E2" s="1"/>
    </row>
    <row r="4" spans="1:9" x14ac:dyDescent="0.25">
      <c r="A4" s="2" t="s">
        <v>29</v>
      </c>
      <c r="I4" s="10"/>
    </row>
    <row r="5" spans="1:9" x14ac:dyDescent="0.25">
      <c r="A5" t="s">
        <v>30</v>
      </c>
      <c r="I5" s="1">
        <f>(Background!E5-Background!E6)*12/13</f>
        <v>5040000</v>
      </c>
    </row>
    <row r="6" spans="1:9" x14ac:dyDescent="0.25">
      <c r="B6" s="11" t="s">
        <v>31</v>
      </c>
      <c r="I6" s="1"/>
    </row>
    <row r="7" spans="1:9" x14ac:dyDescent="0.25">
      <c r="A7" t="s">
        <v>24</v>
      </c>
      <c r="I7" s="10">
        <f>(Background!E5-Background!E6)/13</f>
        <v>420000</v>
      </c>
    </row>
    <row r="8" spans="1:9" x14ac:dyDescent="0.25">
      <c r="B8" s="11" t="s">
        <v>32</v>
      </c>
      <c r="I8" s="10"/>
    </row>
    <row r="9" spans="1:9" ht="15.75" thickBot="1" x14ac:dyDescent="0.3">
      <c r="B9" s="11"/>
      <c r="I9" s="12">
        <f>SUM(I5:I8)</f>
        <v>5460000</v>
      </c>
    </row>
    <row r="10" spans="1:9" ht="15.75" thickTop="1" x14ac:dyDescent="0.25">
      <c r="I10" s="10"/>
    </row>
    <row r="11" spans="1:9" x14ac:dyDescent="0.25">
      <c r="A11" s="2" t="s">
        <v>33</v>
      </c>
      <c r="I11" s="10"/>
    </row>
    <row r="12" spans="1:9" x14ac:dyDescent="0.25">
      <c r="B12" t="s">
        <v>34</v>
      </c>
      <c r="I12" s="10">
        <f>I9</f>
        <v>5460000</v>
      </c>
    </row>
    <row r="13" spans="1:9" ht="15.75" thickBot="1" x14ac:dyDescent="0.3">
      <c r="B13" t="s">
        <v>35</v>
      </c>
      <c r="G13" s="13">
        <f>Background!E8</f>
        <v>0.08</v>
      </c>
      <c r="H13" s="13"/>
      <c r="I13" s="14">
        <f>I12*G13</f>
        <v>436800</v>
      </c>
    </row>
    <row r="14" spans="1:9" ht="15.75" thickTop="1" x14ac:dyDescent="0.25">
      <c r="I14" s="10"/>
    </row>
    <row r="15" spans="1:9" x14ac:dyDescent="0.25">
      <c r="A15" s="2" t="s">
        <v>36</v>
      </c>
      <c r="I15" s="10"/>
    </row>
    <row r="16" spans="1:9" x14ac:dyDescent="0.25">
      <c r="B16" t="s">
        <v>34</v>
      </c>
      <c r="I16" s="10">
        <f>I9</f>
        <v>5460000</v>
      </c>
    </row>
    <row r="17" spans="1:9" x14ac:dyDescent="0.25">
      <c r="B17" t="s">
        <v>37</v>
      </c>
      <c r="I17" s="10">
        <f>Background!E16</f>
        <v>360</v>
      </c>
    </row>
    <row r="18" spans="1:9" x14ac:dyDescent="0.25">
      <c r="B18" t="s">
        <v>38</v>
      </c>
      <c r="I18" s="10">
        <f>Background!E15</f>
        <v>3</v>
      </c>
    </row>
    <row r="19" spans="1:9" x14ac:dyDescent="0.25">
      <c r="I19" s="10"/>
    </row>
    <row r="20" spans="1:9" ht="15.75" thickBot="1" x14ac:dyDescent="0.3">
      <c r="B20" t="s">
        <v>5</v>
      </c>
      <c r="I20" s="14">
        <f>I16/I17*I18</f>
        <v>45500</v>
      </c>
    </row>
    <row r="21" spans="1:9" ht="15.75" thickTop="1" x14ac:dyDescent="0.25">
      <c r="I21" s="10"/>
    </row>
    <row r="22" spans="1:9" x14ac:dyDescent="0.25">
      <c r="A22" s="2" t="s">
        <v>39</v>
      </c>
      <c r="I22" s="10"/>
    </row>
    <row r="23" spans="1:9" x14ac:dyDescent="0.25">
      <c r="B23" t="s">
        <v>40</v>
      </c>
      <c r="I23" s="10">
        <f>Background!E20</f>
        <v>5000</v>
      </c>
    </row>
    <row r="24" spans="1:9" x14ac:dyDescent="0.25">
      <c r="B24" t="s">
        <v>41</v>
      </c>
      <c r="I24" s="10">
        <f>I23*(1+Background!E22)</f>
        <v>5500</v>
      </c>
    </row>
    <row r="25" spans="1:9" x14ac:dyDescent="0.25">
      <c r="B25" t="s">
        <v>42</v>
      </c>
      <c r="I25" s="10">
        <f>I24*(1+Background!E22)</f>
        <v>6050.0000000000009</v>
      </c>
    </row>
    <row r="26" spans="1:9" x14ac:dyDescent="0.25">
      <c r="B26" t="s">
        <v>43</v>
      </c>
      <c r="I26" s="10">
        <f>I25*(1+Background!E22)</f>
        <v>6655.0000000000018</v>
      </c>
    </row>
    <row r="27" spans="1:9" x14ac:dyDescent="0.25">
      <c r="I27" s="10"/>
    </row>
    <row r="28" spans="1:9" x14ac:dyDescent="0.25">
      <c r="B28" t="s">
        <v>44</v>
      </c>
      <c r="I28" s="10"/>
    </row>
    <row r="29" spans="1:9" x14ac:dyDescent="0.25">
      <c r="B29" t="s">
        <v>45</v>
      </c>
      <c r="I29" s="10">
        <f>I25*6</f>
        <v>36300.000000000007</v>
      </c>
    </row>
    <row r="30" spans="1:9" x14ac:dyDescent="0.25">
      <c r="B30" t="s">
        <v>46</v>
      </c>
      <c r="I30" s="10">
        <f>I26*6</f>
        <v>39930.000000000015</v>
      </c>
    </row>
    <row r="31" spans="1:9" ht="15.75" thickBot="1" x14ac:dyDescent="0.3">
      <c r="I31" s="12">
        <f>SUM(I29:I30)</f>
        <v>76230.000000000029</v>
      </c>
    </row>
    <row r="32" spans="1:9" ht="15.75" thickTop="1" x14ac:dyDescent="0.25">
      <c r="A32" s="2" t="s">
        <v>47</v>
      </c>
      <c r="I32" s="10"/>
    </row>
    <row r="33" spans="2:9" x14ac:dyDescent="0.25">
      <c r="B33" t="s">
        <v>48</v>
      </c>
      <c r="I33" s="10"/>
    </row>
    <row r="34" spans="2:9" ht="60" x14ac:dyDescent="0.25">
      <c r="B34" t="s">
        <v>49</v>
      </c>
      <c r="E34" s="2" t="s">
        <v>21</v>
      </c>
      <c r="F34" s="2"/>
      <c r="G34" s="6" t="s">
        <v>22</v>
      </c>
      <c r="H34" s="6"/>
      <c r="I34" s="15" t="s">
        <v>50</v>
      </c>
    </row>
    <row r="35" spans="2:9" x14ac:dyDescent="0.25">
      <c r="E35" s="7">
        <f>Background!C30</f>
        <v>0.7</v>
      </c>
      <c r="F35" s="7"/>
      <c r="G35" s="8">
        <f>Background!E30</f>
        <v>5</v>
      </c>
      <c r="H35" s="8"/>
      <c r="I35" s="10">
        <f>Background!E27-Calculations!G35</f>
        <v>25</v>
      </c>
    </row>
    <row r="36" spans="2:9" x14ac:dyDescent="0.25">
      <c r="E36" s="7">
        <f>Background!C31</f>
        <v>0.2</v>
      </c>
      <c r="F36" s="7"/>
      <c r="G36" s="8">
        <f>Background!E31</f>
        <v>16</v>
      </c>
      <c r="H36" s="8"/>
      <c r="I36" s="10">
        <f>Background!E27-Calculations!G36</f>
        <v>14</v>
      </c>
    </row>
    <row r="37" spans="2:9" x14ac:dyDescent="0.25">
      <c r="E37" s="7">
        <f>Background!C32</f>
        <v>0.1</v>
      </c>
      <c r="F37" s="7"/>
      <c r="G37" s="8">
        <f>Background!E32</f>
        <v>35</v>
      </c>
      <c r="H37" s="8"/>
      <c r="I37" s="10">
        <f>Background!E27-Calculations!G37</f>
        <v>-5</v>
      </c>
    </row>
    <row r="38" spans="2:9" x14ac:dyDescent="0.25">
      <c r="E38" s="7"/>
      <c r="F38" s="7"/>
      <c r="G38" s="8"/>
      <c r="H38" s="8"/>
      <c r="I38" s="10"/>
    </row>
    <row r="39" spans="2:9" x14ac:dyDescent="0.25">
      <c r="I39" s="16" t="s">
        <v>51</v>
      </c>
    </row>
    <row r="40" spans="2:9" x14ac:dyDescent="0.25">
      <c r="B40" t="s">
        <v>52</v>
      </c>
      <c r="I40" s="10">
        <f>(Background!E40/Background!E27*Calculations!I35*Calculations!E35)+(Background!E40/Background!E27*Calculations!I36*Calculations!E36)</f>
        <v>257133.33333333328</v>
      </c>
    </row>
    <row r="41" spans="2:9" x14ac:dyDescent="0.25">
      <c r="C41" s="11" t="s">
        <v>53</v>
      </c>
      <c r="I41" s="10"/>
    </row>
    <row r="42" spans="2:9" x14ac:dyDescent="0.25">
      <c r="I42" s="10"/>
    </row>
    <row r="43" spans="2:9" ht="45" x14ac:dyDescent="0.25">
      <c r="B43" t="s">
        <v>54</v>
      </c>
      <c r="E43" s="2" t="s">
        <v>21</v>
      </c>
      <c r="F43" s="2"/>
      <c r="G43" s="6" t="s">
        <v>22</v>
      </c>
      <c r="H43" s="6"/>
      <c r="I43" s="15" t="s">
        <v>55</v>
      </c>
    </row>
    <row r="44" spans="2:9" x14ac:dyDescent="0.25">
      <c r="E44" s="7">
        <f>Background!C30</f>
        <v>0.7</v>
      </c>
      <c r="F44" s="7"/>
      <c r="G44" s="8">
        <f>Background!E30</f>
        <v>5</v>
      </c>
      <c r="H44" s="8"/>
      <c r="I44" s="10">
        <f>Background!E27+Calculations!I35-Calculations!G44</f>
        <v>50</v>
      </c>
    </row>
    <row r="45" spans="2:9" x14ac:dyDescent="0.25">
      <c r="E45" s="7">
        <f>Background!C31</f>
        <v>0.2</v>
      </c>
      <c r="F45" s="7"/>
      <c r="G45" s="8">
        <f>Background!E31</f>
        <v>16</v>
      </c>
      <c r="H45" s="8"/>
      <c r="I45" s="10">
        <f>Background!E27+Calculations!I36-Calculations!G45</f>
        <v>28</v>
      </c>
    </row>
    <row r="46" spans="2:9" x14ac:dyDescent="0.25">
      <c r="E46" s="7">
        <f>Background!C32</f>
        <v>0.1</v>
      </c>
      <c r="F46" s="7"/>
      <c r="G46" s="8">
        <f>Background!E32</f>
        <v>35</v>
      </c>
      <c r="H46" s="8"/>
      <c r="I46" s="10">
        <f>Background!E27+Calculations!I37-Calculations!G46+5</f>
        <v>-5</v>
      </c>
    </row>
    <row r="47" spans="2:9" x14ac:dyDescent="0.25">
      <c r="I47" s="10"/>
    </row>
    <row r="48" spans="2:9" x14ac:dyDescent="0.25">
      <c r="I48" s="16" t="s">
        <v>51</v>
      </c>
    </row>
    <row r="49" spans="1:9" x14ac:dyDescent="0.25">
      <c r="B49" t="s">
        <v>56</v>
      </c>
      <c r="I49" s="10">
        <f>(E50*I44*E44)+(E50*I45*E45)</f>
        <v>568400</v>
      </c>
    </row>
    <row r="50" spans="1:9" x14ac:dyDescent="0.25">
      <c r="C50" s="4" t="s">
        <v>57</v>
      </c>
      <c r="E50" s="10">
        <f>I5/Background!E16</f>
        <v>14000</v>
      </c>
      <c r="I50" s="10"/>
    </row>
    <row r="51" spans="1:9" x14ac:dyDescent="0.25">
      <c r="C51" s="11" t="s">
        <v>67</v>
      </c>
      <c r="I51" s="10"/>
    </row>
    <row r="52" spans="1:9" x14ac:dyDescent="0.25">
      <c r="I52" s="10"/>
    </row>
    <row r="53" spans="1:9" x14ac:dyDescent="0.25">
      <c r="A53" s="2" t="s">
        <v>58</v>
      </c>
      <c r="I53" s="10"/>
    </row>
    <row r="54" spans="1:9" x14ac:dyDescent="0.25">
      <c r="B54" t="s">
        <v>59</v>
      </c>
      <c r="I54" s="10">
        <f>I49</f>
        <v>568400</v>
      </c>
    </row>
    <row r="55" spans="1:9" x14ac:dyDescent="0.25">
      <c r="B55" t="s">
        <v>60</v>
      </c>
      <c r="I55" s="17">
        <f>-I40</f>
        <v>-257133.33333333328</v>
      </c>
    </row>
    <row r="56" spans="1:9" x14ac:dyDescent="0.25">
      <c r="B56" t="s">
        <v>61</v>
      </c>
      <c r="I56" s="10">
        <f>I54+I55</f>
        <v>311266.66666666674</v>
      </c>
    </row>
    <row r="57" spans="1:9" x14ac:dyDescent="0.25">
      <c r="B57" t="s">
        <v>5</v>
      </c>
      <c r="I57" s="10">
        <f>I20</f>
        <v>45500</v>
      </c>
    </row>
    <row r="58" spans="1:9" ht="15.75" thickBot="1" x14ac:dyDescent="0.3">
      <c r="I58" s="12">
        <f>I57+I56</f>
        <v>356766.66666666674</v>
      </c>
    </row>
    <row r="59" spans="1:9" ht="15.75" thickTop="1" x14ac:dyDescent="0.25">
      <c r="I59" s="10"/>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20"/>
  <sheetViews>
    <sheetView workbookViewId="0">
      <selection activeCell="E19" sqref="E19"/>
    </sheetView>
  </sheetViews>
  <sheetFormatPr defaultRowHeight="15" x14ac:dyDescent="0.25"/>
  <cols>
    <col min="1" max="1" width="2.42578125" customWidth="1"/>
    <col min="2" max="2" width="3.85546875" customWidth="1"/>
    <col min="4" max="4" width="41.7109375" customWidth="1"/>
    <col min="5" max="5" width="9.7109375" bestFit="1" customWidth="1"/>
  </cols>
  <sheetData>
    <row r="1" spans="1:5" x14ac:dyDescent="0.25">
      <c r="A1" s="2" t="s">
        <v>27</v>
      </c>
      <c r="E1" s="1"/>
    </row>
    <row r="2" spans="1:5" x14ac:dyDescent="0.25">
      <c r="A2" t="s">
        <v>28</v>
      </c>
      <c r="E2" s="1"/>
    </row>
    <row r="4" spans="1:5" x14ac:dyDescent="0.25">
      <c r="A4" s="18"/>
      <c r="E4" s="19"/>
    </row>
    <row r="5" spans="1:5" x14ac:dyDescent="0.25">
      <c r="A5" s="18"/>
      <c r="E5" s="19"/>
    </row>
    <row r="6" spans="1:5" x14ac:dyDescent="0.25">
      <c r="A6" s="18"/>
      <c r="E6" s="19"/>
    </row>
    <row r="7" spans="1:5" x14ac:dyDescent="0.25">
      <c r="A7" s="18"/>
      <c r="E7" s="19"/>
    </row>
    <row r="8" spans="1:5" x14ac:dyDescent="0.25">
      <c r="A8" s="18"/>
      <c r="E8" s="19"/>
    </row>
    <row r="9" spans="1:5" x14ac:dyDescent="0.25">
      <c r="A9" s="18"/>
      <c r="E9" s="19"/>
    </row>
    <row r="10" spans="1:5" x14ac:dyDescent="0.25">
      <c r="A10" s="18"/>
      <c r="E10" s="19"/>
    </row>
    <row r="11" spans="1:5" x14ac:dyDescent="0.25">
      <c r="A11" s="18"/>
      <c r="E11" s="19"/>
    </row>
    <row r="12" spans="1:5" x14ac:dyDescent="0.25">
      <c r="A12" s="2" t="s">
        <v>27</v>
      </c>
      <c r="E12" s="19"/>
    </row>
    <row r="13" spans="1:5" x14ac:dyDescent="0.25">
      <c r="A13" s="2" t="s">
        <v>62</v>
      </c>
      <c r="E13" s="19"/>
    </row>
    <row r="14" spans="1:5" x14ac:dyDescent="0.25">
      <c r="A14" s="2" t="s">
        <v>63</v>
      </c>
      <c r="E14" s="20">
        <v>2012</v>
      </c>
    </row>
    <row r="15" spans="1:5" x14ac:dyDescent="0.25">
      <c r="A15" s="21" t="s">
        <v>64</v>
      </c>
      <c r="E15" s="19"/>
    </row>
    <row r="16" spans="1:5" x14ac:dyDescent="0.25">
      <c r="B16" t="s">
        <v>0</v>
      </c>
      <c r="E16" s="19">
        <f>SUM(E17:E18)</f>
        <v>6329796.666666667</v>
      </c>
    </row>
    <row r="17" spans="3:5" x14ac:dyDescent="0.25">
      <c r="C17" t="s">
        <v>65</v>
      </c>
      <c r="E17" s="22">
        <f>Calculations!I9+Calculations!I31+Calculations!I58</f>
        <v>5892996.666666667</v>
      </c>
    </row>
    <row r="18" spans="3:5" x14ac:dyDescent="0.25">
      <c r="C18" t="s">
        <v>66</v>
      </c>
      <c r="E18" s="23">
        <f>Calculations!I13</f>
        <v>436800</v>
      </c>
    </row>
    <row r="19" spans="3:5" x14ac:dyDescent="0.25">
      <c r="E19" s="19"/>
    </row>
    <row r="20" spans="3:5" x14ac:dyDescent="0.25">
      <c r="E20" s="19"/>
    </row>
  </sheetData>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Background</vt:lpstr>
      <vt:lpstr>Calculations</vt:lpstr>
      <vt:lpstr>Disclosure</vt:lpstr>
    </vt:vector>
  </TitlesOfParts>
  <Company>SARS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Engela Wiid</dc:creator>
  <cp:lastModifiedBy>Engela</cp:lastModifiedBy>
  <dcterms:created xsi:type="dcterms:W3CDTF">2013-08-20T13:38:59Z</dcterms:created>
  <dcterms:modified xsi:type="dcterms:W3CDTF">2013-08-24T09:43:20Z</dcterms:modified>
</cp:coreProperties>
</file>